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00" yWindow="2640" windowWidth="19780" windowHeight="15300" activeTab="1"/>
  </bookViews>
  <sheets>
    <sheet name="License Fee Calculator" sheetId="2" r:id="rId1"/>
    <sheet name="Pricing Spreadsheet" sheetId="1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1" i="2"/>
  <c r="C18"/>
  <c r="C16"/>
  <c r="C17"/>
  <c r="C20"/>
  <c r="C22"/>
  <c r="E23" i="1"/>
  <c r="B19"/>
  <c r="B6"/>
  <c r="B20"/>
  <c r="B21"/>
  <c r="E22"/>
  <c r="B2"/>
  <c r="B13"/>
  <c r="E4"/>
  <c r="B12"/>
  <c r="B30"/>
  <c r="B14"/>
  <c r="B28"/>
  <c r="E21"/>
  <c r="B23"/>
  <c r="D15"/>
  <c r="D18"/>
  <c r="B29"/>
  <c r="B31"/>
  <c r="B33"/>
  <c r="D27"/>
</calcChain>
</file>

<file path=xl/sharedStrings.xml><?xml version="1.0" encoding="utf-8"?>
<sst xmlns="http://schemas.openxmlformats.org/spreadsheetml/2006/main" count="65" uniqueCount="61">
  <si>
    <t>Required Number of Profile Study Tests - SMALL CHAMBER</t>
  </si>
  <si>
    <t>Required Number of Profile Study Tests - INTERMEDIATE CHAMBER</t>
  </si>
  <si>
    <t>GEI - USA or Country of Origin (COO)</t>
  </si>
  <si>
    <t xml:space="preserve">  USA/COO</t>
  </si>
  <si>
    <t>North America (US + Can + Mex) + COO</t>
  </si>
  <si>
    <t>US + ROW (excludes Canada, Mex &amp; EU) + COO</t>
  </si>
  <si>
    <t>NA + EU + COO</t>
  </si>
  <si>
    <t>GEI License Fee Model</t>
  </si>
  <si>
    <t>Provide # For Each Chamber Class</t>
  </si>
  <si>
    <t>Base Fee (not including Test Group Multiplier)</t>
  </si>
  <si>
    <t>Metric (Input Into Cell B18 Below)</t>
  </si>
  <si>
    <t>Metric (Input Into Cell B16 Below)</t>
  </si>
  <si>
    <t>Company Size (Base Fee)</t>
  </si>
  <si>
    <t>&gt;&gt;&gt; GREENGUARD License Fee Footprint</t>
  </si>
  <si>
    <t>Application Fee to GREENGUARD (Remaining 50% Balance)</t>
  </si>
  <si>
    <t>Application Fee to GREENGUARD ($3000 total/First 50%)</t>
  </si>
  <si>
    <t xml:space="preserve">Administrative Fee </t>
  </si>
  <si>
    <t>TOTAL (License + Administrative Fees)</t>
  </si>
  <si>
    <t xml:space="preserve">Pricing Estimate for DKE Office System Co., Ltd. (Worldwide License) </t>
    <phoneticPr fontId="0" type="noConversion"/>
  </si>
  <si>
    <t>Profile Study Testing</t>
  </si>
  <si>
    <t>Quarterly Tests for Year 1</t>
  </si>
  <si>
    <t>Initial Certification Test</t>
  </si>
  <si>
    <t>Manufactuing Review (Visit)</t>
  </si>
  <si>
    <t>Step 1A: Achieving Certification</t>
  </si>
  <si>
    <t>Step 1B: First Full Year in the Program</t>
  </si>
  <si>
    <t>Licensing + Administrative Fee to GREENGUARD</t>
  </si>
  <si>
    <t>SUB TOTAL</t>
  </si>
  <si>
    <t>INITIAL INVOICE SET FOR ACHIEVEMENT and YEAR 1</t>
  </si>
  <si>
    <t>STEP 2: Year 2 and Each Recurring Year</t>
  </si>
  <si>
    <t>Annual Certification Test</t>
  </si>
  <si>
    <t>Quarterly Tests for Year 2</t>
  </si>
  <si>
    <t>100% INVOICE 3 - to be paid at the end of Year 1 but before Annual Certification Test</t>
  </si>
  <si>
    <t>YEAR 2 (and 3 and 4…..)</t>
  </si>
  <si>
    <t>50% INVOICE 1 - to be paid upon signing of contract</t>
  </si>
  <si>
    <t>50% INVOICE 2 - to be paid upon awarding of certification</t>
  </si>
  <si>
    <t>Small Certification Test</t>
  </si>
  <si>
    <t>Intermediate Certification Test</t>
  </si>
  <si>
    <t>Large Certification Test</t>
  </si>
  <si>
    <t>TERRITORY</t>
  </si>
  <si>
    <t>License Fee Calculator</t>
  </si>
  <si>
    <t>METRICS</t>
  </si>
  <si>
    <t>GEI USE ONLY</t>
  </si>
  <si>
    <t># of Test Groups</t>
  </si>
  <si>
    <t xml:space="preserve">Geographic Footprint (USA, NA, NAEU, USAROW, WW) </t>
  </si>
  <si>
    <t>Administrative Fee</t>
  </si>
  <si>
    <t>Company Size</t>
  </si>
  <si>
    <t>Total License + Administrative Fee</t>
  </si>
  <si>
    <t xml:space="preserve">The Fee for each additional year would be </t>
  </si>
  <si>
    <t>to be billed annually</t>
  </si>
  <si>
    <t>$0 - $25 million</t>
  </si>
  <si>
    <t>$26 million - $100 million</t>
  </si>
  <si>
    <t>$100 million - $500 million</t>
  </si>
  <si>
    <t>$500 million - $1 billion</t>
  </si>
  <si>
    <t>$1 billion - $2 Billion</t>
  </si>
  <si>
    <t>$2 billion - $5 Billion</t>
  </si>
  <si>
    <t>$5 billion - $10 Billion</t>
  </si>
  <si>
    <t>$10 billion - $25 Billion</t>
  </si>
  <si>
    <t xml:space="preserve"> $25 Billion +</t>
  </si>
  <si>
    <t xml:space="preserve">  Worldwide</t>
  </si>
  <si>
    <t>License Fee</t>
  </si>
  <si>
    <t>Number of Test Groups: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</si>
</sst>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&quot;$&quot;* #,##0.00_);_(&quot;$&quot;* \(#,##0.00\);_(&quot;$&quot;* &quot;-&quot;??_);_(@_)"/>
    <numFmt numFmtId="168" formatCode="_(&quot;$&quot;* #,##0_);_(&quot;$&quot;* \(#,##0\);_(&quot;$&quot;* &quot;-&quot;??_);_(@_)"/>
    <numFmt numFmtId="169" formatCode="&quot;$&quot;#,##0"/>
  </numFmts>
  <fonts count="1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b/>
      <sz val="8"/>
      <color indexed="9"/>
      <name val="Arial"/>
      <family val="2"/>
    </font>
    <font>
      <sz val="9"/>
      <name val="Arial"/>
      <family val="2"/>
    </font>
    <font>
      <b/>
      <sz val="10"/>
      <name val="Castellar"/>
      <family val="1"/>
    </font>
    <font>
      <b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4" fillId="0" borderId="0" xfId="0" applyFont="1" applyFill="1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168" fontId="3" fillId="3" borderId="3" xfId="0" applyNumberFormat="1" applyFont="1" applyFill="1" applyBorder="1" applyProtection="1"/>
    <xf numFmtId="166" fontId="2" fillId="0" borderId="0" xfId="1" applyFont="1" applyProtection="1"/>
    <xf numFmtId="168" fontId="3" fillId="5" borderId="5" xfId="0" applyNumberFormat="1" applyFont="1" applyFill="1" applyBorder="1" applyAlignment="1" applyProtection="1">
      <alignment horizontal="right"/>
    </xf>
    <xf numFmtId="0" fontId="3" fillId="6" borderId="12" xfId="0" applyFont="1" applyFill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/>
    <xf numFmtId="0" fontId="2" fillId="4" borderId="1" xfId="0" applyFont="1" applyFill="1" applyBorder="1" applyAlignment="1" applyProtection="1">
      <alignment horizontal="center"/>
      <protection locked="0"/>
    </xf>
    <xf numFmtId="169" fontId="2" fillId="0" borderId="0" xfId="0" applyNumberFormat="1" applyFont="1" applyFill="1" applyBorder="1" applyAlignment="1">
      <alignment horizontal="center" vertical="center" wrapText="1"/>
    </xf>
    <xf numFmtId="169" fontId="2" fillId="0" borderId="9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14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4" borderId="27" xfId="0" applyFont="1" applyFill="1" applyBorder="1" applyProtection="1">
      <protection locked="0"/>
    </xf>
    <xf numFmtId="168" fontId="2" fillId="0" borderId="26" xfId="1" applyNumberFormat="1" applyFont="1" applyBorder="1" applyProtection="1">
      <protection locked="0"/>
    </xf>
    <xf numFmtId="168" fontId="3" fillId="2" borderId="6" xfId="0" applyNumberFormat="1" applyFont="1" applyFill="1" applyBorder="1" applyProtection="1"/>
    <xf numFmtId="0" fontId="5" fillId="0" borderId="4" xfId="0" applyFont="1" applyFill="1" applyBorder="1" applyProtection="1">
      <protection locked="0"/>
    </xf>
    <xf numFmtId="0" fontId="2" fillId="0" borderId="7" xfId="0" applyFont="1" applyBorder="1" applyProtection="1">
      <protection locked="0"/>
    </xf>
    <xf numFmtId="168" fontId="3" fillId="3" borderId="28" xfId="0" applyNumberFormat="1" applyFont="1" applyFill="1" applyBorder="1" applyProtection="1"/>
    <xf numFmtId="168" fontId="3" fillId="11" borderId="7" xfId="1" applyNumberFormat="1" applyFont="1" applyFill="1" applyBorder="1" applyProtection="1"/>
    <xf numFmtId="168" fontId="3" fillId="11" borderId="6" xfId="1" applyNumberFormat="1" applyFont="1" applyFill="1" applyBorder="1" applyAlignment="1" applyProtection="1"/>
    <xf numFmtId="168" fontId="2" fillId="11" borderId="26" xfId="1" applyNumberFormat="1" applyFont="1" applyFill="1" applyBorder="1" applyProtection="1"/>
    <xf numFmtId="0" fontId="3" fillId="11" borderId="16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right" vertical="center" wrapText="1"/>
    </xf>
    <xf numFmtId="0" fontId="2" fillId="11" borderId="20" xfId="0" applyFont="1" applyFill="1" applyBorder="1" applyAlignment="1" applyProtection="1">
      <alignment horizontal="right" vertical="center"/>
    </xf>
    <xf numFmtId="168" fontId="2" fillId="11" borderId="9" xfId="1" applyNumberFormat="1" applyFont="1" applyFill="1" applyBorder="1" applyAlignment="1">
      <alignment horizontal="center" vertical="center" wrapText="1"/>
    </xf>
    <xf numFmtId="0" fontId="2" fillId="4" borderId="25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2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/>
    <xf numFmtId="0" fontId="2" fillId="0" borderId="14" xfId="0" applyFont="1" applyBorder="1" applyProtection="1"/>
    <xf numFmtId="0" fontId="3" fillId="2" borderId="15" xfId="0" applyFont="1" applyFill="1" applyBorder="1" applyAlignment="1" applyProtection="1">
      <alignment horizontal="right"/>
    </xf>
    <xf numFmtId="0" fontId="3" fillId="0" borderId="0" xfId="0" applyFont="1" applyProtection="1"/>
    <xf numFmtId="168" fontId="3" fillId="0" borderId="0" xfId="0" applyNumberFormat="1" applyFont="1" applyProtection="1"/>
    <xf numFmtId="168" fontId="3" fillId="11" borderId="1" xfId="1" applyNumberFormat="1" applyFont="1" applyFill="1" applyBorder="1" applyProtection="1"/>
    <xf numFmtId="0" fontId="5" fillId="0" borderId="4" xfId="0" applyFont="1" applyBorder="1" applyProtection="1"/>
    <xf numFmtId="168" fontId="2" fillId="0" borderId="7" xfId="0" applyNumberFormat="1" applyFont="1" applyBorder="1" applyProtection="1"/>
    <xf numFmtId="168" fontId="2" fillId="0" borderId="0" xfId="1" applyNumberFormat="1" applyFont="1" applyFill="1" applyProtection="1"/>
    <xf numFmtId="0" fontId="5" fillId="0" borderId="14" xfId="0" applyFont="1" applyBorder="1" applyProtection="1"/>
    <xf numFmtId="168" fontId="2" fillId="0" borderId="26" xfId="0" applyNumberFormat="1" applyFont="1" applyBorder="1" applyProtection="1"/>
    <xf numFmtId="168" fontId="3" fillId="11" borderId="1" xfId="0" applyNumberFormat="1" applyFont="1" applyFill="1" applyBorder="1" applyProtection="1"/>
    <xf numFmtId="0" fontId="3" fillId="0" borderId="9" xfId="0" applyFont="1" applyBorder="1" applyProtection="1"/>
    <xf numFmtId="0" fontId="3" fillId="3" borderId="2" xfId="0" applyFont="1" applyFill="1" applyBorder="1" applyProtection="1"/>
    <xf numFmtId="0" fontId="3" fillId="0" borderId="8" xfId="0" applyFont="1" applyBorder="1" applyAlignment="1" applyProtection="1">
      <alignment wrapText="1"/>
    </xf>
    <xf numFmtId="0" fontId="2" fillId="0" borderId="7" xfId="0" applyFont="1" applyBorder="1" applyProtection="1"/>
    <xf numFmtId="0" fontId="2" fillId="0" borderId="26" xfId="0" applyFont="1" applyBorder="1" applyProtection="1"/>
    <xf numFmtId="0" fontId="3" fillId="3" borderId="24" xfId="0" applyFont="1" applyFill="1" applyBorder="1" applyAlignment="1" applyProtection="1">
      <alignment horizontal="right"/>
    </xf>
    <xf numFmtId="0" fontId="3" fillId="5" borderId="4" xfId="0" applyFont="1" applyFill="1" applyBorder="1" applyAlignment="1" applyProtection="1">
      <alignment horizontal="right"/>
    </xf>
    <xf numFmtId="0" fontId="3" fillId="5" borderId="5" xfId="0" applyFont="1" applyFill="1" applyBorder="1" applyAlignment="1" applyProtection="1"/>
    <xf numFmtId="0" fontId="3" fillId="5" borderId="7" xfId="0" applyFont="1" applyFill="1" applyBorder="1" applyAlignment="1" applyProtection="1"/>
    <xf numFmtId="0" fontId="8" fillId="11" borderId="9" xfId="0" applyFont="1" applyFill="1" applyBorder="1" applyAlignment="1">
      <alignment horizontal="center" vertical="center" wrapText="1"/>
    </xf>
    <xf numFmtId="168" fontId="2" fillId="11" borderId="26" xfId="1" applyNumberFormat="1" applyFont="1" applyFill="1" applyBorder="1" applyProtection="1">
      <protection locked="0"/>
    </xf>
    <xf numFmtId="168" fontId="2" fillId="0" borderId="9" xfId="1" applyNumberFormat="1" applyFont="1" applyBorder="1"/>
    <xf numFmtId="168" fontId="10" fillId="0" borderId="9" xfId="1" applyNumberFormat="1" applyFont="1" applyBorder="1"/>
    <xf numFmtId="0" fontId="9" fillId="12" borderId="0" xfId="0" applyFont="1" applyFill="1" applyAlignment="1" applyProtection="1">
      <protection locked="0"/>
    </xf>
    <xf numFmtId="0" fontId="2" fillId="7" borderId="10" xfId="0" applyFont="1" applyFill="1" applyBorder="1" applyAlignment="1"/>
    <xf numFmtId="0" fontId="2" fillId="7" borderId="11" xfId="0" applyFont="1" applyFill="1" applyBorder="1" applyAlignment="1"/>
    <xf numFmtId="0" fontId="3" fillId="7" borderId="1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10" borderId="4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 applyProtection="1"/>
    <xf numFmtId="0" fontId="8" fillId="11" borderId="4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8" fillId="11" borderId="7" xfId="0" applyFont="1" applyFill="1" applyBorder="1" applyAlignment="1"/>
    <xf numFmtId="0" fontId="9" fillId="0" borderId="0" xfId="0" applyFont="1" applyAlignment="1"/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</xdr:row>
      <xdr:rowOff>57150</xdr:rowOff>
    </xdr:from>
    <xdr:to>
      <xdr:col>2</xdr:col>
      <xdr:colOff>600075</xdr:colOff>
      <xdr:row>6</xdr:row>
      <xdr:rowOff>85725</xdr:rowOff>
    </xdr:to>
    <xdr:cxnSp macro="">
      <xdr:nvCxnSpPr>
        <xdr:cNvPr id="9" name="Straight Arrow Connector 8"/>
        <xdr:cNvCxnSpPr/>
      </xdr:nvCxnSpPr>
      <xdr:spPr bwMode="auto">
        <a:xfrm>
          <a:off x="4429125" y="914400"/>
          <a:ext cx="561975" cy="1905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</xdr:col>
      <xdr:colOff>28575</xdr:colOff>
      <xdr:row>5</xdr:row>
      <xdr:rowOff>66675</xdr:rowOff>
    </xdr:from>
    <xdr:to>
      <xdr:col>2</xdr:col>
      <xdr:colOff>590550</xdr:colOff>
      <xdr:row>7</xdr:row>
      <xdr:rowOff>95250</xdr:rowOff>
    </xdr:to>
    <xdr:cxnSp macro="">
      <xdr:nvCxnSpPr>
        <xdr:cNvPr id="11" name="Straight Arrow Connector 10"/>
        <xdr:cNvCxnSpPr/>
      </xdr:nvCxnSpPr>
      <xdr:spPr bwMode="auto">
        <a:xfrm>
          <a:off x="4419600" y="923925"/>
          <a:ext cx="561975" cy="3524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</xdr:col>
      <xdr:colOff>19050</xdr:colOff>
      <xdr:row>5</xdr:row>
      <xdr:rowOff>57150</xdr:rowOff>
    </xdr:from>
    <xdr:to>
      <xdr:col>2</xdr:col>
      <xdr:colOff>581025</xdr:colOff>
      <xdr:row>8</xdr:row>
      <xdr:rowOff>104775</xdr:rowOff>
    </xdr:to>
    <xdr:cxnSp macro="">
      <xdr:nvCxnSpPr>
        <xdr:cNvPr id="16" name="Straight Arrow Connector 15"/>
        <xdr:cNvCxnSpPr/>
      </xdr:nvCxnSpPr>
      <xdr:spPr bwMode="auto">
        <a:xfrm>
          <a:off x="4410075" y="914400"/>
          <a:ext cx="561975" cy="5334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30"/>
  <sheetViews>
    <sheetView zoomScale="125" workbookViewId="0">
      <selection activeCell="B17" sqref="B17"/>
    </sheetView>
  </sheetViews>
  <sheetFormatPr baseColWidth="10" defaultColWidth="8.83203125" defaultRowHeight="12"/>
  <cols>
    <col min="1" max="1" width="31.6640625" style="1" bestFit="1" customWidth="1"/>
    <col min="2" max="2" width="9.33203125" style="1" customWidth="1"/>
    <col min="3" max="3" width="10.1640625" style="1" customWidth="1"/>
    <col min="4" max="4" width="8.6640625" style="1" bestFit="1" customWidth="1"/>
    <col min="5" max="5" width="12.83203125" style="1" bestFit="1" customWidth="1"/>
    <col min="6" max="6" width="10.33203125" style="1" bestFit="1" customWidth="1"/>
    <col min="7" max="8" width="8.83203125" style="1"/>
    <col min="9" max="9" width="8.6640625" style="1" bestFit="1" customWidth="1"/>
    <col min="10" max="10" width="7" style="1" bestFit="1" customWidth="1"/>
  </cols>
  <sheetData>
    <row r="1" spans="1:11" ht="13.5">
      <c r="A1" s="35" t="s">
        <v>7</v>
      </c>
    </row>
    <row r="2" spans="1:11" ht="13" thickBot="1"/>
    <row r="3" spans="1:11" ht="13" thickBot="1">
      <c r="A3" s="81"/>
      <c r="B3" s="85" t="s">
        <v>45</v>
      </c>
      <c r="C3" s="86"/>
      <c r="D3" s="86"/>
      <c r="E3" s="86"/>
      <c r="F3" s="86"/>
      <c r="G3" s="86"/>
      <c r="H3" s="86"/>
      <c r="I3" s="86"/>
      <c r="J3" s="87"/>
    </row>
    <row r="4" spans="1:11" ht="41" thickBot="1">
      <c r="A4" s="82"/>
      <c r="B4" s="30" t="s">
        <v>49</v>
      </c>
      <c r="C4" s="30" t="s">
        <v>50</v>
      </c>
      <c r="D4" s="30" t="s">
        <v>51</v>
      </c>
      <c r="E4" s="30" t="s">
        <v>52</v>
      </c>
      <c r="F4" s="30" t="s">
        <v>53</v>
      </c>
      <c r="G4" s="30" t="s">
        <v>54</v>
      </c>
      <c r="H4" s="30" t="s">
        <v>55</v>
      </c>
      <c r="I4" s="30" t="s">
        <v>56</v>
      </c>
      <c r="J4" s="30" t="s">
        <v>57</v>
      </c>
    </row>
    <row r="5" spans="1:11" ht="13" thickBot="1">
      <c r="A5" s="33" t="s">
        <v>11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</row>
    <row r="6" spans="1:11" ht="13" thickBot="1">
      <c r="A6" s="29" t="s">
        <v>9</v>
      </c>
      <c r="B6" s="11">
        <v>3000</v>
      </c>
      <c r="C6" s="11">
        <v>4000</v>
      </c>
      <c r="D6" s="11">
        <v>5000</v>
      </c>
      <c r="E6" s="11">
        <v>8000</v>
      </c>
      <c r="F6" s="11">
        <v>10000</v>
      </c>
      <c r="G6" s="11">
        <v>14000</v>
      </c>
      <c r="H6" s="11">
        <v>18000</v>
      </c>
      <c r="I6" s="11">
        <v>22000</v>
      </c>
      <c r="J6" s="28">
        <v>25000</v>
      </c>
      <c r="K6" s="27"/>
    </row>
    <row r="7" spans="1:11" ht="13" thickBot="1">
      <c r="C7" s="12"/>
      <c r="D7" s="12"/>
      <c r="E7" s="12"/>
    </row>
    <row r="8" spans="1:11" ht="13.5" customHeight="1" thickBot="1">
      <c r="A8" s="83" t="s">
        <v>2</v>
      </c>
      <c r="B8" s="92" t="s">
        <v>38</v>
      </c>
      <c r="C8" s="93"/>
      <c r="D8" s="93"/>
      <c r="E8" s="93"/>
      <c r="F8" s="94"/>
      <c r="G8" s="13"/>
      <c r="H8"/>
      <c r="I8"/>
      <c r="J8"/>
    </row>
    <row r="9" spans="1:11" ht="51" thickBot="1">
      <c r="A9" s="84"/>
      <c r="B9" s="31" t="s">
        <v>3</v>
      </c>
      <c r="C9" s="31" t="s">
        <v>4</v>
      </c>
      <c r="D9" s="31" t="s">
        <v>5</v>
      </c>
      <c r="E9" s="32" t="s">
        <v>6</v>
      </c>
      <c r="F9" s="32" t="s">
        <v>58</v>
      </c>
      <c r="G9" s="14"/>
      <c r="H9" s="15"/>
      <c r="I9" s="15"/>
      <c r="J9" s="15"/>
    </row>
    <row r="10" spans="1:11" ht="13" thickBot="1">
      <c r="A10" s="34" t="s">
        <v>10</v>
      </c>
      <c r="B10" s="16">
        <v>1</v>
      </c>
      <c r="C10" s="16">
        <v>2</v>
      </c>
      <c r="D10" s="16">
        <v>3</v>
      </c>
      <c r="E10" s="17">
        <v>4</v>
      </c>
      <c r="F10" s="17">
        <v>5</v>
      </c>
      <c r="G10" s="18"/>
      <c r="H10" s="19"/>
      <c r="I10" s="19"/>
      <c r="J10" s="19"/>
    </row>
    <row r="11" spans="1:11">
      <c r="C11" s="12"/>
      <c r="D11" s="12"/>
      <c r="E11" s="12"/>
    </row>
    <row r="12" spans="1:11">
      <c r="C12" s="12"/>
      <c r="D12" s="12"/>
      <c r="E12" s="12"/>
    </row>
    <row r="13" spans="1:11">
      <c r="C13" s="12"/>
      <c r="D13" s="12"/>
      <c r="E13" s="12"/>
    </row>
    <row r="14" spans="1:11" ht="13" thickBot="1">
      <c r="A14" s="20" t="s">
        <v>39</v>
      </c>
      <c r="B14" s="12"/>
      <c r="C14" s="12"/>
      <c r="D14" s="12"/>
      <c r="E14" s="12"/>
    </row>
    <row r="15" spans="1:11" ht="21" thickBot="1">
      <c r="A15" s="21"/>
      <c r="B15" s="21" t="s">
        <v>40</v>
      </c>
      <c r="C15" s="47" t="s">
        <v>41</v>
      </c>
      <c r="D15" s="12"/>
      <c r="E15" s="12"/>
    </row>
    <row r="16" spans="1:11">
      <c r="A16" s="22" t="s">
        <v>12</v>
      </c>
      <c r="B16" s="51">
        <v>1</v>
      </c>
      <c r="C16" s="48">
        <f>IF(B16=1,B6,IF(B16=2,C6,IF(B16=3,D6,IF(B16=4,E6,IF(B16=5,F6,IF(B16=6,G6,IF(B16=7,H6,IF(B16=8,I6,J6))))))))</f>
        <v>3000</v>
      </c>
      <c r="D16" s="12"/>
      <c r="E16" s="12"/>
    </row>
    <row r="17" spans="1:5">
      <c r="A17" s="23" t="s">
        <v>42</v>
      </c>
      <c r="B17" s="52">
        <v>2</v>
      </c>
      <c r="C17" s="48">
        <f>IF(B17=1, "1", IF(B17&gt;1, 1+B17*0.1-0.1,0))</f>
        <v>1.0999999999999999</v>
      </c>
      <c r="D17" s="12"/>
      <c r="E17" s="12"/>
    </row>
    <row r="18" spans="1:5" ht="26.25" customHeight="1" thickBot="1">
      <c r="A18" s="24" t="s">
        <v>43</v>
      </c>
      <c r="B18" s="53">
        <v>5</v>
      </c>
      <c r="C18" s="49">
        <f>IF(B18=1,1,IF(B18=2,1.5,IF(B18=3,2,IF(B18=4,2,IF(B18=5,2.5)))))</f>
        <v>2.5</v>
      </c>
      <c r="D18" s="12"/>
      <c r="E18" s="12"/>
    </row>
    <row r="19" spans="1:5" ht="13" thickBot="1">
      <c r="A19" s="95"/>
      <c r="B19" s="96"/>
      <c r="C19" s="97"/>
      <c r="D19" s="12"/>
      <c r="E19" s="12"/>
    </row>
    <row r="20" spans="1:5" ht="13.5" customHeight="1" thickBot="1">
      <c r="A20" s="98" t="s">
        <v>59</v>
      </c>
      <c r="B20" s="99"/>
      <c r="C20" s="50">
        <f>C16*C17*C18</f>
        <v>8249.9999999999982</v>
      </c>
      <c r="D20" s="12"/>
      <c r="E20" s="12"/>
    </row>
    <row r="21" spans="1:5" ht="13" thickBot="1">
      <c r="A21" s="88" t="s">
        <v>16</v>
      </c>
      <c r="B21" s="89"/>
      <c r="C21" s="78">
        <f>B17*2000</f>
        <v>4000</v>
      </c>
    </row>
    <row r="22" spans="1:5" ht="14" thickBot="1">
      <c r="A22" s="90" t="s">
        <v>17</v>
      </c>
      <c r="B22" s="91"/>
      <c r="C22" s="79">
        <f>SUM(C20:C21)</f>
        <v>12249.999999999998</v>
      </c>
    </row>
    <row r="25" spans="1:5">
      <c r="A25" s="20"/>
      <c r="B25" s="12"/>
    </row>
    <row r="26" spans="1:5">
      <c r="A26" s="20"/>
      <c r="B26" s="12"/>
    </row>
    <row r="27" spans="1:5">
      <c r="A27" s="25"/>
    </row>
    <row r="28" spans="1:5">
      <c r="A28" s="25"/>
    </row>
    <row r="29" spans="1:5">
      <c r="A29" s="25"/>
    </row>
    <row r="30" spans="1:5">
      <c r="A30" s="25"/>
    </row>
  </sheetData>
  <sheetCalcPr fullCalcOnLoad="1"/>
  <sheetProtection sheet="1" objects="1" scenarios="1"/>
  <mergeCells count="8">
    <mergeCell ref="A3:A4"/>
    <mergeCell ref="A8:A9"/>
    <mergeCell ref="B3:J3"/>
    <mergeCell ref="A21:B21"/>
    <mergeCell ref="A22:B22"/>
    <mergeCell ref="B8:F8"/>
    <mergeCell ref="A19:C19"/>
    <mergeCell ref="A20:B20"/>
  </mergeCells>
  <phoneticPr fontId="0" type="noConversion"/>
  <dataValidations count="2">
    <dataValidation type="whole" allowBlank="1" showInputMessage="1" showErrorMessage="1" errorTitle="Metrics" error="Must enter between 1 and 9" sqref="B16">
      <formula1>1</formula1>
      <formula2>9</formula2>
    </dataValidation>
    <dataValidation type="whole" allowBlank="1" showDropDown="1" showInputMessage="1" showErrorMessage="1" errorTitle="Enter Correct Value" error="Input Value Must be 1, 2, 3, 4, or 5" sqref="B18">
      <formula1>1</formula1>
      <formula2>5</formula2>
    </dataValidation>
  </dataValidations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L34"/>
  <sheetViews>
    <sheetView tabSelected="1" workbookViewId="0">
      <selection activeCell="A39" sqref="A39"/>
    </sheetView>
  </sheetViews>
  <sheetFormatPr baseColWidth="10" defaultColWidth="8.83203125" defaultRowHeight="12"/>
  <cols>
    <col min="1" max="1" width="56.83203125" style="3" bestFit="1" customWidth="1"/>
    <col min="2" max="2" width="9" style="3" bestFit="1" customWidth="1"/>
    <col min="3" max="3" width="9.1640625" style="3" customWidth="1"/>
    <col min="4" max="4" width="28.5" style="3" bestFit="1" customWidth="1"/>
    <col min="5" max="5" width="34" style="3" customWidth="1"/>
    <col min="6" max="6" width="15.6640625" style="3" customWidth="1"/>
    <col min="7" max="9" width="9.1640625" style="3" customWidth="1"/>
    <col min="10" max="12" width="9.1640625" style="1" customWidth="1"/>
  </cols>
  <sheetData>
    <row r="1" spans="1:10" ht="13" thickBot="1"/>
    <row r="2" spans="1:10" ht="14" thickBot="1">
      <c r="A2" s="80" t="s">
        <v>18</v>
      </c>
      <c r="B2" s="101" t="str">
        <f>IF('License Fee Calculator'!B18=1,'License Fee Calculator'!B9,IF('License Fee Calculator'!B18=2,'License Fee Calculator'!C9,IF('License Fee Calculator'!B18=3,'License Fee Calculator'!D9,IF('License Fee Calculator'!B18=4,'License Fee Calculator'!E9,IF('License Fee Calculator'!B18=5,'License Fee Calculator'!F9)))))</f>
        <v xml:space="preserve">  Worldwide</v>
      </c>
      <c r="C2" s="102"/>
      <c r="D2" s="103"/>
      <c r="E2" s="104" t="s">
        <v>13</v>
      </c>
      <c r="F2" s="105"/>
    </row>
    <row r="3" spans="1:10" ht="13" thickBot="1"/>
    <row r="4" spans="1:10" ht="13" thickBot="1">
      <c r="A4" s="41" t="s">
        <v>23</v>
      </c>
      <c r="B4" s="42"/>
      <c r="D4" s="4" t="s">
        <v>45</v>
      </c>
      <c r="E4" s="76" t="str">
        <f>IF('License Fee Calculator'!B16=1,'License Fee Calculator'!B4,IF('License Fee Calculator'!B16=2,'License Fee Calculator'!C4,IF('License Fee Calculator'!B16=3,'License Fee Calculator'!D4,IF('License Fee Calculator'!B16=4,'License Fee Calculator'!E4,IF('License Fee Calculator'!B16=5,'License Fee Calculator'!F4,IF('License Fee Calculator'!B16=6,'License Fee Calculator'!G4,IF('License Fee Calculator'!B16=7,'License Fee Calculator'!H4,IF('License Fee Calculator'!B16=8,'License Fee Calculator'!I4,'License Fee Calculator'!J4))))))))</f>
        <v>$0 - $25 million</v>
      </c>
    </row>
    <row r="5" spans="1:10">
      <c r="A5" s="36"/>
      <c r="B5" s="37"/>
    </row>
    <row r="6" spans="1:10">
      <c r="A6" s="56" t="s">
        <v>60</v>
      </c>
      <c r="B6" s="38">
        <f>'License Fee Calculator'!B17</f>
        <v>2</v>
      </c>
      <c r="D6" s="4" t="s">
        <v>8</v>
      </c>
      <c r="E6" s="54"/>
      <c r="F6" s="54"/>
      <c r="G6" s="54"/>
    </row>
    <row r="7" spans="1:10">
      <c r="A7" s="56" t="s">
        <v>0</v>
      </c>
      <c r="B7" s="38">
        <v>17</v>
      </c>
      <c r="C7" s="5"/>
      <c r="D7" s="26">
        <v>0</v>
      </c>
      <c r="E7" s="8">
        <v>7000</v>
      </c>
      <c r="F7" s="100" t="s">
        <v>35</v>
      </c>
      <c r="G7" s="100"/>
    </row>
    <row r="8" spans="1:10">
      <c r="A8" s="56" t="s">
        <v>1</v>
      </c>
      <c r="B8" s="38">
        <v>2</v>
      </c>
      <c r="C8" s="5"/>
      <c r="D8" s="26">
        <v>1</v>
      </c>
      <c r="E8" s="8">
        <v>8000</v>
      </c>
      <c r="F8" s="55" t="s">
        <v>36</v>
      </c>
      <c r="G8" s="55"/>
    </row>
    <row r="9" spans="1:10">
      <c r="A9" s="56"/>
      <c r="B9" s="37"/>
      <c r="D9" s="26">
        <v>1</v>
      </c>
      <c r="E9" s="8">
        <v>11250</v>
      </c>
      <c r="F9" s="55" t="s">
        <v>37</v>
      </c>
      <c r="G9" s="55"/>
      <c r="H9" s="6"/>
    </row>
    <row r="10" spans="1:10">
      <c r="A10" s="56" t="s">
        <v>15</v>
      </c>
      <c r="B10" s="39">
        <v>1500</v>
      </c>
      <c r="G10" s="6"/>
      <c r="J10" s="2"/>
    </row>
    <row r="11" spans="1:10">
      <c r="A11" s="56" t="s">
        <v>22</v>
      </c>
      <c r="B11" s="39">
        <v>3000</v>
      </c>
    </row>
    <row r="12" spans="1:10">
      <c r="A12" s="56" t="s">
        <v>19</v>
      </c>
      <c r="B12" s="77">
        <f>(B7*1400)+(B8*2600)</f>
        <v>29000</v>
      </c>
      <c r="C12" s="5"/>
    </row>
    <row r="13" spans="1:10">
      <c r="A13" s="56" t="s">
        <v>21</v>
      </c>
      <c r="B13" s="46">
        <f>(D7*E7)+(D8*E8)+(D9*E9)</f>
        <v>19250</v>
      </c>
    </row>
    <row r="14" spans="1:10" ht="13" thickBot="1">
      <c r="A14" s="57" t="s">
        <v>26</v>
      </c>
      <c r="B14" s="40">
        <f>SUM(B10:B13)</f>
        <v>52750</v>
      </c>
      <c r="C14" s="54"/>
      <c r="D14" s="54"/>
      <c r="E14" s="54"/>
    </row>
    <row r="15" spans="1:10" ht="13" thickBot="1">
      <c r="A15" s="58"/>
      <c r="B15" s="59"/>
      <c r="C15" s="54"/>
      <c r="D15" s="60">
        <f>B23*0.5</f>
        <v>37900</v>
      </c>
      <c r="E15" s="54" t="s">
        <v>33</v>
      </c>
    </row>
    <row r="16" spans="1:10" ht="13" thickBot="1">
      <c r="A16" s="61" t="s">
        <v>24</v>
      </c>
      <c r="B16" s="62"/>
      <c r="C16" s="54"/>
      <c r="D16" s="63"/>
      <c r="E16" s="54"/>
    </row>
    <row r="17" spans="1:7">
      <c r="A17" s="64"/>
      <c r="B17" s="65"/>
      <c r="C17" s="54"/>
      <c r="D17" s="54"/>
      <c r="E17" s="54"/>
    </row>
    <row r="18" spans="1:7">
      <c r="A18" s="56" t="s">
        <v>14</v>
      </c>
      <c r="B18" s="65">
        <v>1500</v>
      </c>
      <c r="C18" s="54"/>
      <c r="D18" s="66">
        <f>B23-D15</f>
        <v>37900</v>
      </c>
      <c r="E18" s="54" t="s">
        <v>34</v>
      </c>
    </row>
    <row r="19" spans="1:7">
      <c r="A19" s="56" t="s">
        <v>25</v>
      </c>
      <c r="B19" s="46">
        <f>E23</f>
        <v>12249.999999999998</v>
      </c>
      <c r="C19" s="54"/>
      <c r="D19" s="54"/>
      <c r="E19" s="54"/>
    </row>
    <row r="20" spans="1:7" ht="13" thickBot="1">
      <c r="A20" s="56" t="s">
        <v>20</v>
      </c>
      <c r="B20" s="46">
        <f>4650*B6</f>
        <v>9300</v>
      </c>
      <c r="C20" s="54"/>
      <c r="D20" s="54"/>
      <c r="E20" s="54"/>
    </row>
    <row r="21" spans="1:7" ht="13" thickBot="1">
      <c r="A21" s="57" t="s">
        <v>26</v>
      </c>
      <c r="B21" s="40">
        <f>SUM(B18:B20)</f>
        <v>23050</v>
      </c>
      <c r="C21" s="54"/>
      <c r="D21" s="67" t="s">
        <v>59</v>
      </c>
      <c r="E21" s="44">
        <f>'License Fee Calculator'!C20</f>
        <v>8249.9999999999982</v>
      </c>
    </row>
    <row r="22" spans="1:7" ht="13" thickBot="1">
      <c r="A22" s="54"/>
      <c r="B22" s="54"/>
      <c r="C22" s="54"/>
      <c r="D22" s="67" t="s">
        <v>44</v>
      </c>
      <c r="E22" s="44">
        <f>'License Fee Calculator'!C21</f>
        <v>4000</v>
      </c>
    </row>
    <row r="23" spans="1:7" ht="13" thickBot="1">
      <c r="A23" s="68" t="s">
        <v>27</v>
      </c>
      <c r="B23" s="7">
        <f>B14+B21</f>
        <v>75800</v>
      </c>
      <c r="C23" s="54"/>
      <c r="D23" s="69" t="s">
        <v>46</v>
      </c>
      <c r="E23" s="45">
        <f>'License Fee Calculator'!C22</f>
        <v>12249.999999999998</v>
      </c>
      <c r="F23" s="6"/>
    </row>
    <row r="24" spans="1:7">
      <c r="A24" s="54"/>
      <c r="B24" s="54"/>
      <c r="C24" s="54"/>
      <c r="D24" s="54"/>
      <c r="E24" s="54"/>
      <c r="G24" s="6"/>
    </row>
    <row r="25" spans="1:7" ht="13" thickBot="1">
      <c r="A25" s="54"/>
      <c r="B25" s="54"/>
      <c r="C25" s="54"/>
      <c r="D25" s="54"/>
      <c r="E25" s="54"/>
    </row>
    <row r="26" spans="1:7" ht="13" thickBot="1">
      <c r="A26" s="61" t="s">
        <v>28</v>
      </c>
      <c r="B26" s="70"/>
      <c r="C26" s="54"/>
      <c r="D26" s="54"/>
      <c r="E26" s="54"/>
    </row>
    <row r="27" spans="1:7">
      <c r="A27" s="56"/>
      <c r="B27" s="71"/>
      <c r="C27" s="54"/>
      <c r="D27" s="66">
        <f>B31</f>
        <v>40800</v>
      </c>
      <c r="E27" s="54" t="s">
        <v>31</v>
      </c>
    </row>
    <row r="28" spans="1:7">
      <c r="A28" s="56" t="s">
        <v>29</v>
      </c>
      <c r="B28" s="46">
        <f>B13</f>
        <v>19250</v>
      </c>
      <c r="C28" s="54"/>
      <c r="D28" s="54"/>
      <c r="E28" s="54"/>
    </row>
    <row r="29" spans="1:7">
      <c r="A29" s="56" t="s">
        <v>25</v>
      </c>
      <c r="B29" s="46">
        <f>E23</f>
        <v>12249.999999999998</v>
      </c>
      <c r="C29" s="54"/>
      <c r="D29" s="54"/>
      <c r="E29" s="54"/>
    </row>
    <row r="30" spans="1:7">
      <c r="A30" s="56" t="s">
        <v>30</v>
      </c>
      <c r="B30" s="46">
        <f>4650*B6</f>
        <v>9300</v>
      </c>
      <c r="C30" s="54"/>
      <c r="D30" s="54"/>
      <c r="E30" s="54"/>
    </row>
    <row r="31" spans="1:7" ht="13" thickBot="1">
      <c r="A31" s="72" t="s">
        <v>32</v>
      </c>
      <c r="B31" s="43">
        <f>SUM(B28:B30)</f>
        <v>40800</v>
      </c>
      <c r="C31" s="54"/>
      <c r="D31" s="54"/>
      <c r="E31" s="54"/>
    </row>
    <row r="32" spans="1:7" ht="13" thickBot="1">
      <c r="A32" s="54"/>
      <c r="B32" s="54"/>
      <c r="C32" s="54"/>
      <c r="D32" s="54"/>
      <c r="E32" s="54"/>
    </row>
    <row r="33" spans="1:5" ht="13" thickBot="1">
      <c r="A33" s="73" t="s">
        <v>47</v>
      </c>
      <c r="B33" s="9">
        <f>B31</f>
        <v>40800</v>
      </c>
      <c r="C33" s="74" t="s">
        <v>48</v>
      </c>
      <c r="D33" s="75"/>
      <c r="E33" s="54"/>
    </row>
    <row r="34" spans="1:5">
      <c r="A34" s="54"/>
      <c r="B34" s="54"/>
      <c r="C34" s="54"/>
      <c r="D34" s="54"/>
      <c r="E34" s="54"/>
    </row>
  </sheetData>
  <sheetCalcPr fullCalcOnLoad="1"/>
  <sheetProtection sheet="1" objects="1" scenarios="1"/>
  <mergeCells count="3">
    <mergeCell ref="F7:G7"/>
    <mergeCell ref="B2:D2"/>
    <mergeCell ref="E2:F2"/>
  </mergeCells>
  <phoneticPr fontId="0" type="noConversion"/>
  <dataValidations count="2">
    <dataValidation type="whole" operator="greaterThanOrEqual" allowBlank="1" showInputMessage="1" showErrorMessage="1" errorTitle="Please Provide Whole Number" sqref="D7:D9">
      <formula1>0</formula1>
    </dataValidation>
    <dataValidation showDropDown="1" showInputMessage="1" showErrorMessage="1" sqref="B2:C2"/>
  </dataValidations>
  <pageMargins left="0.5" right="0.5" top="1" bottom="1" header="0.5" footer="0.5"/>
  <pageSetup paperSize="0" scale="78" orientation="landscape" horizontalDpi="4294967292" verticalDpi="4294967292"/>
  <headerFooter alignWithMargins="0"/>
  <ignoredErrors>
    <ignoredError sqref="B6" unlockedFormula="1"/>
  </ignoredError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License Fee Calculator</vt:lpstr>
      <vt:lpstr>Pricing Spreadsheet</vt:lpstr>
    </vt:vector>
  </TitlesOfParts>
  <Company>Air Quality Sciences,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tworthan</dc:creator>
  <cp:lastModifiedBy>Ted Revis</cp:lastModifiedBy>
  <cp:lastPrinted>2009-11-16T09:36:04Z</cp:lastPrinted>
  <dcterms:created xsi:type="dcterms:W3CDTF">2008-12-12T22:03:06Z</dcterms:created>
  <dcterms:modified xsi:type="dcterms:W3CDTF">2009-11-16T09:46:24Z</dcterms:modified>
</cp:coreProperties>
</file>